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Generalforsamling\2021\"/>
    </mc:Choice>
  </mc:AlternateContent>
  <bookViews>
    <workbookView xWindow="0" yWindow="90" windowWidth="28755" windowHeight="12585"/>
  </bookViews>
  <sheets>
    <sheet name="Ark1" sheetId="1" r:id="rId1"/>
    <sheet name="Ark2" sheetId="2" r:id="rId2"/>
    <sheet name="Ark3" sheetId="3" r:id="rId3"/>
  </sheets>
  <externalReferences>
    <externalReference r:id="rId4"/>
  </externalReferences>
  <definedNames>
    <definedName name="AntalBoligenheder">[1]Stamdata!$C$14</definedName>
    <definedName name="AntalMålere">[1]Stamdata!$C$13</definedName>
    <definedName name="Leveretm3">[1]Stamdata!$C$15</definedName>
    <definedName name="TakstÅr">[1]Stamdata!$C$10</definedName>
    <definedName name="Vnavn">[1]Stamdata!$B$3</definedName>
  </definedNames>
  <calcPr calcId="152511"/>
</workbook>
</file>

<file path=xl/calcChain.xml><?xml version="1.0" encoding="utf-8"?>
<calcChain xmlns="http://schemas.openxmlformats.org/spreadsheetml/2006/main">
  <c r="C50" i="1" l="1"/>
  <c r="C49" i="1"/>
  <c r="C48" i="1"/>
  <c r="C43" i="1"/>
  <c r="C42" i="1"/>
  <c r="C41" i="1"/>
  <c r="C35" i="1"/>
  <c r="C34" i="1"/>
  <c r="C33" i="1"/>
  <c r="C27" i="1"/>
  <c r="C26" i="1"/>
  <c r="C25" i="1"/>
  <c r="C19" i="1"/>
  <c r="C18" i="1"/>
  <c r="C17" i="1"/>
  <c r="D11" i="1" l="1"/>
  <c r="C20" i="1"/>
  <c r="D60" i="1"/>
  <c r="D58" i="1"/>
  <c r="D49" i="1"/>
  <c r="C51" i="1"/>
  <c r="D51" i="1" s="1"/>
  <c r="D48" i="1"/>
  <c r="D43" i="1"/>
  <c r="D42" i="1"/>
  <c r="D41" i="1"/>
  <c r="C44" i="1"/>
  <c r="D44" i="1" s="1"/>
  <c r="C36" i="1"/>
  <c r="D35" i="1"/>
  <c r="D34" i="1"/>
  <c r="D33" i="1"/>
  <c r="C28" i="1"/>
  <c r="D17" i="1"/>
  <c r="D19" i="1"/>
  <c r="D18" i="1"/>
  <c r="D50" i="1"/>
  <c r="D13" i="1"/>
  <c r="D12" i="1"/>
  <c r="D10" i="1"/>
  <c r="C7" i="1"/>
  <c r="A7" i="1"/>
  <c r="C6" i="1"/>
  <c r="A6" i="1"/>
  <c r="C5" i="1"/>
  <c r="D36" i="1"/>
  <c r="D26" i="1"/>
  <c r="D28" i="1" s="1"/>
  <c r="D25" i="1"/>
  <c r="D27" i="1"/>
  <c r="D20" i="1" l="1"/>
</calcChain>
</file>

<file path=xl/comments1.xml><?xml version="1.0" encoding="utf-8"?>
<comments xmlns="http://schemas.openxmlformats.org/spreadsheetml/2006/main">
  <authors>
    <author>Neel Ploug</author>
  </authors>
  <commentList>
    <comment ref="C56" authorId="0" shapeId="0">
      <text>
        <r>
          <rPr>
            <b/>
            <sz val="9"/>
            <color indexed="81"/>
            <rFont val="Tahoma"/>
            <family val="2"/>
          </rPr>
          <t>I henhold til rentelovens § 9b må vandværket ikke opkræve mere end 100 kr. i rykkergebyr</t>
        </r>
      </text>
    </comment>
  </commentList>
</comments>
</file>

<file path=xl/sharedStrings.xml><?xml version="1.0" encoding="utf-8"?>
<sst xmlns="http://schemas.openxmlformats.org/spreadsheetml/2006/main" count="86" uniqueCount="38">
  <si>
    <t>Driftsbidrag beregnet ud fra Driftsbudget</t>
  </si>
  <si>
    <t xml:space="preserve">Ekskl. moms </t>
  </si>
  <si>
    <t xml:space="preserve">Inkl. moms </t>
  </si>
  <si>
    <t>kr.</t>
  </si>
  <si>
    <r>
      <t>Pris pr. m</t>
    </r>
    <r>
      <rPr>
        <vertAlign val="superscript"/>
        <sz val="10"/>
        <color theme="1"/>
        <rFont val="Arial"/>
        <family val="2"/>
      </rPr>
      <t>3</t>
    </r>
  </si>
  <si>
    <r>
      <t>Statsafgift af ledningsført vand pr. 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(Vandskat) inkl. bidrag til grundvandskortlægning.</t>
    </r>
  </si>
  <si>
    <t>Ekskl. Moms</t>
  </si>
  <si>
    <t>Inkl. moms</t>
  </si>
  <si>
    <t>Hovedanlægsbidrag:</t>
  </si>
  <si>
    <t>Stikledningsbidrag pr. stk</t>
  </si>
  <si>
    <t>Kr.</t>
  </si>
  <si>
    <t>Gebyrer</t>
  </si>
  <si>
    <t>Ekskl. moms</t>
  </si>
  <si>
    <t>Rykkegebyr ved manglende betaling</t>
  </si>
  <si>
    <t xml:space="preserve">Momsfrit </t>
  </si>
  <si>
    <t>Momsfrit</t>
  </si>
  <si>
    <t>Paracelhus, Lejlighed, Rødekro</t>
  </si>
  <si>
    <t>I alt</t>
  </si>
  <si>
    <t>Erhversgrunde, evt. med bolig, Industri, Institutioner</t>
  </si>
  <si>
    <t>Forsyningsledningsbidrag i byzone pr. boligenhed</t>
  </si>
  <si>
    <t>og parcelhuse åbnet land, min Inst. Til slangevinder.</t>
  </si>
  <si>
    <t>Med årsforbrug op til 250m3</t>
  </si>
  <si>
    <t>Forsyningsledningsbidrag i landzone pr. boligenhed</t>
  </si>
  <si>
    <t>Med årsforbrug fra 250m3 til 1500m3</t>
  </si>
  <si>
    <t>Parcelhus, Nr.Hostrup by, Øster Løgum by</t>
  </si>
  <si>
    <t>Bymæssig brbyggelse</t>
  </si>
  <si>
    <t>Tilslutningsafgift</t>
  </si>
  <si>
    <t>Ovenstående tilslutningsafgift gælder kun hvor ejendommen har facade til vandværkets nuværende forsyningsanlæg</t>
  </si>
  <si>
    <t>Ikke afleveret aflæsningskort</t>
  </si>
  <si>
    <t>Flytteopgørelse</t>
  </si>
  <si>
    <t xml:space="preserve">Lukke gebyr </t>
  </si>
  <si>
    <t xml:space="preserve">Genåbningsgebyr </t>
  </si>
  <si>
    <t>Rødekro Vandværk</t>
  </si>
  <si>
    <t>Fast årligt bidrag brand- rasteplads-andet(lejemål)</t>
  </si>
  <si>
    <t xml:space="preserve">Med årsforbrug fra og med 1500m3 </t>
  </si>
  <si>
    <t>Fast årligt bidrag pr. boligenhed/tomgrund(lejemål)</t>
  </si>
  <si>
    <t>Takstblad for Rødekro Vandværk 2021</t>
  </si>
  <si>
    <t>Tilslutningsafgift, Indexreguleret D.V.F. 01.10.20 index 99,89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</si>
</sst>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k_r_._-;\-* #,##0\ _k_r_._-;_-* &quot;-&quot;\ _k_r_._-;_-@_-"/>
    <numFmt numFmtId="164" formatCode="_ * #,##0.00_ ;_ * \-#,##0.00_ ;_ * &quot;-&quot;??_ ;_ @_ "/>
    <numFmt numFmtId="165" formatCode="##\ ##\ ##\ ##"/>
    <numFmt numFmtId="166" formatCode="#,##0_ ;\-#,##0\ "/>
    <numFmt numFmtId="167" formatCode="#,##0.00_ ;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 applyProtection="1"/>
    <xf numFmtId="0" fontId="2" fillId="0" borderId="0" xfId="0" applyFont="1" applyAlignment="1" applyProtection="1">
      <alignment horizontal="center"/>
    </xf>
    <xf numFmtId="0" fontId="4" fillId="0" borderId="0" xfId="0" applyFont="1" applyAlignment="1" applyProtection="1">
      <alignment vertical="center"/>
    </xf>
    <xf numFmtId="164" fontId="3" fillId="0" borderId="0" xfId="1" applyFont="1" applyProtection="1"/>
    <xf numFmtId="0" fontId="5" fillId="0" borderId="0" xfId="0" applyFont="1" applyAlignment="1" applyProtection="1">
      <alignment vertical="center"/>
    </xf>
    <xf numFmtId="0" fontId="6" fillId="0" borderId="0" xfId="0" applyFont="1" applyProtection="1"/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164" fontId="6" fillId="0" borderId="0" xfId="1" applyFont="1" applyProtection="1"/>
    <xf numFmtId="0" fontId="4" fillId="0" borderId="1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vertical="center" wrapText="1"/>
    </xf>
    <xf numFmtId="164" fontId="4" fillId="0" borderId="2" xfId="1" applyFont="1" applyBorder="1" applyAlignment="1" applyProtection="1">
      <alignment horizontal="right" vertical="center" wrapText="1"/>
    </xf>
    <xf numFmtId="0" fontId="7" fillId="0" borderId="3" xfId="0" applyFont="1" applyBorder="1" applyAlignment="1" applyProtection="1">
      <alignment vertical="center" wrapText="1"/>
    </xf>
    <xf numFmtId="0" fontId="7" fillId="0" borderId="4" xfId="0" applyFont="1" applyBorder="1" applyAlignment="1" applyProtection="1">
      <alignment vertical="center" wrapText="1"/>
    </xf>
    <xf numFmtId="164" fontId="7" fillId="0" borderId="4" xfId="1" applyFont="1" applyBorder="1" applyAlignment="1" applyProtection="1">
      <alignment horizontal="right" vertical="center" wrapText="1"/>
    </xf>
    <xf numFmtId="164" fontId="4" fillId="0" borderId="4" xfId="1" applyFont="1" applyBorder="1" applyAlignment="1" applyProtection="1">
      <alignment horizontal="right" vertical="center" wrapText="1"/>
    </xf>
    <xf numFmtId="0" fontId="7" fillId="0" borderId="0" xfId="0" applyFont="1" applyAlignment="1" applyProtection="1">
      <alignment vertical="center"/>
    </xf>
    <xf numFmtId="0" fontId="7" fillId="0" borderId="2" xfId="0" applyFont="1" applyBorder="1" applyAlignment="1" applyProtection="1">
      <alignment vertical="center" wrapText="1"/>
    </xf>
    <xf numFmtId="164" fontId="4" fillId="0" borderId="2" xfId="1" applyFont="1" applyBorder="1" applyAlignment="1" applyProtection="1">
      <alignment vertical="center" wrapText="1"/>
    </xf>
    <xf numFmtId="0" fontId="4" fillId="0" borderId="3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164" fontId="4" fillId="0" borderId="0" xfId="1" applyFont="1" applyBorder="1" applyAlignment="1" applyProtection="1">
      <alignment horizontal="right" vertical="center" wrapText="1"/>
    </xf>
    <xf numFmtId="164" fontId="7" fillId="2" borderId="0" xfId="1" applyFont="1" applyFill="1" applyBorder="1" applyAlignment="1" applyProtection="1">
      <alignment horizontal="right" vertical="center" wrapText="1"/>
      <protection locked="0"/>
    </xf>
    <xf numFmtId="164" fontId="7" fillId="0" borderId="0" xfId="1" applyFont="1" applyBorder="1" applyAlignment="1" applyProtection="1">
      <alignment horizontal="right" vertical="center" wrapText="1"/>
    </xf>
    <xf numFmtId="0" fontId="4" fillId="0" borderId="5" xfId="0" applyFont="1" applyBorder="1" applyAlignment="1" applyProtection="1">
      <alignment vertical="center" wrapText="1"/>
    </xf>
    <xf numFmtId="0" fontId="7" fillId="0" borderId="5" xfId="0" applyFont="1" applyBorder="1" applyAlignment="1" applyProtection="1">
      <alignment vertical="center" wrapText="1"/>
    </xf>
    <xf numFmtId="164" fontId="7" fillId="0" borderId="5" xfId="1" applyFont="1" applyBorder="1" applyAlignment="1" applyProtection="1">
      <alignment horizontal="right" vertical="center" wrapText="1"/>
    </xf>
    <xf numFmtId="164" fontId="4" fillId="0" borderId="5" xfId="1" applyFont="1" applyBorder="1" applyAlignment="1" applyProtection="1">
      <alignment horizontal="right" vertical="center" wrapText="1"/>
    </xf>
    <xf numFmtId="0" fontId="4" fillId="0" borderId="6" xfId="0" applyFont="1" applyBorder="1" applyAlignment="1" applyProtection="1">
      <alignment vertical="center" wrapText="1"/>
    </xf>
    <xf numFmtId="164" fontId="4" fillId="0" borderId="7" xfId="1" applyFont="1" applyBorder="1" applyAlignment="1" applyProtection="1">
      <alignment horizontal="right" vertical="center" wrapText="1"/>
    </xf>
    <xf numFmtId="0" fontId="7" fillId="0" borderId="1" xfId="0" applyFont="1" applyBorder="1" applyAlignment="1" applyProtection="1">
      <alignment vertical="center" wrapText="1"/>
    </xf>
    <xf numFmtId="0" fontId="7" fillId="0" borderId="8" xfId="0" applyFont="1" applyBorder="1" applyAlignment="1" applyProtection="1">
      <alignment vertical="center" wrapText="1"/>
    </xf>
    <xf numFmtId="164" fontId="7" fillId="0" borderId="9" xfId="1" applyFont="1" applyBorder="1" applyAlignment="1" applyProtection="1">
      <alignment horizontal="right" vertical="center" wrapText="1"/>
    </xf>
    <xf numFmtId="164" fontId="4" fillId="0" borderId="10" xfId="1" applyFont="1" applyBorder="1" applyAlignment="1" applyProtection="1">
      <alignment horizontal="right" vertical="center" wrapText="1"/>
    </xf>
    <xf numFmtId="0" fontId="7" fillId="0" borderId="11" xfId="0" applyFont="1" applyBorder="1" applyAlignment="1" applyProtection="1">
      <alignment vertical="center" wrapText="1"/>
    </xf>
    <xf numFmtId="0" fontId="7" fillId="0" borderId="12" xfId="0" applyFont="1" applyBorder="1" applyAlignment="1" applyProtection="1">
      <alignment vertical="center" wrapText="1"/>
    </xf>
    <xf numFmtId="164" fontId="7" fillId="0" borderId="13" xfId="1" applyFont="1" applyBorder="1" applyAlignment="1" applyProtection="1">
      <alignment horizontal="right" vertical="center" wrapText="1"/>
    </xf>
    <xf numFmtId="0" fontId="7" fillId="0" borderId="14" xfId="0" applyFont="1" applyBorder="1" applyAlignment="1" applyProtection="1">
      <alignment vertical="center" wrapText="1"/>
    </xf>
    <xf numFmtId="164" fontId="7" fillId="0" borderId="5" xfId="1" applyFont="1" applyBorder="1" applyAlignment="1" applyProtection="1">
      <alignment vertical="center" wrapText="1"/>
    </xf>
    <xf numFmtId="0" fontId="3" fillId="0" borderId="13" xfId="0" applyFont="1" applyBorder="1" applyProtection="1"/>
    <xf numFmtId="41" fontId="3" fillId="0" borderId="0" xfId="0" applyNumberFormat="1" applyFont="1" applyBorder="1" applyProtection="1"/>
    <xf numFmtId="0" fontId="3" fillId="0" borderId="0" xfId="0" applyFont="1" applyBorder="1" applyProtection="1"/>
    <xf numFmtId="166" fontId="7" fillId="0" borderId="4" xfId="1" applyNumberFormat="1" applyFont="1" applyBorder="1" applyAlignment="1" applyProtection="1">
      <alignment horizontal="right" vertical="center" wrapText="1"/>
    </xf>
    <xf numFmtId="3" fontId="7" fillId="0" borderId="4" xfId="1" applyNumberFormat="1" applyFont="1" applyBorder="1" applyAlignment="1" applyProtection="1">
      <alignment horizontal="right" vertical="center" wrapText="1"/>
    </xf>
    <xf numFmtId="3" fontId="4" fillId="0" borderId="4" xfId="1" applyNumberFormat="1" applyFont="1" applyBorder="1" applyAlignment="1" applyProtection="1">
      <alignment horizontal="right" vertical="center" wrapText="1"/>
    </xf>
    <xf numFmtId="166" fontId="4" fillId="0" borderId="4" xfId="1" applyNumberFormat="1" applyFont="1" applyBorder="1" applyAlignment="1" applyProtection="1">
      <alignment horizontal="right" vertical="center" wrapText="1"/>
    </xf>
    <xf numFmtId="166" fontId="7" fillId="0" borderId="1" xfId="1" applyNumberFormat="1" applyFont="1" applyBorder="1" applyAlignment="1" applyProtection="1">
      <alignment horizontal="right" vertical="center" wrapText="1"/>
    </xf>
    <xf numFmtId="166" fontId="4" fillId="0" borderId="1" xfId="1" applyNumberFormat="1" applyFont="1" applyBorder="1" applyAlignment="1" applyProtection="1">
      <alignment horizontal="right" vertical="center" wrapText="1"/>
    </xf>
    <xf numFmtId="166" fontId="7" fillId="2" borderId="4" xfId="1" applyNumberFormat="1" applyFont="1" applyFill="1" applyBorder="1" applyAlignment="1" applyProtection="1">
      <alignment horizontal="right" vertical="center" wrapText="1"/>
      <protection locked="0"/>
    </xf>
    <xf numFmtId="167" fontId="4" fillId="0" borderId="4" xfId="1" applyNumberFormat="1" applyFont="1" applyBorder="1" applyAlignment="1" applyProtection="1">
      <alignment horizontal="right" vertical="center" wrapText="1"/>
    </xf>
    <xf numFmtId="166" fontId="7" fillId="0" borderId="0" xfId="1" applyNumberFormat="1" applyFont="1" applyBorder="1" applyAlignment="1" applyProtection="1">
      <alignment horizontal="right" vertical="center" wrapText="1"/>
    </xf>
    <xf numFmtId="0" fontId="7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left" vertical="center" wrapText="1"/>
    </xf>
    <xf numFmtId="164" fontId="6" fillId="0" borderId="0" xfId="1" applyFont="1" applyAlignment="1" applyProtection="1">
      <alignment horizontal="right"/>
    </xf>
    <xf numFmtId="165" fontId="6" fillId="0" borderId="0" xfId="1" applyNumberFormat="1" applyFont="1" applyAlignment="1" applyProtection="1">
      <alignment horizontal="right"/>
    </xf>
    <xf numFmtId="0" fontId="7" fillId="0" borderId="0" xfId="0" applyFont="1" applyAlignment="1" applyProtection="1">
      <alignment horizontal="left" vertical="center" wrapText="1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edekro-vand.dk/Bestyrelse%20m&#248;der/Kopi%20af%20skabelon_oekonomi_beregning_af_takster_v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mdata"/>
      <sheetName val="Likviditetsbudget"/>
      <sheetName val="Investeringsplan"/>
      <sheetName val="Driftsbudget"/>
      <sheetName val="Anlægskartotek"/>
      <sheetName val="Forsynings- og stikledninger"/>
      <sheetName val="Målerbidrag"/>
      <sheetName val="Takstblad"/>
    </sheetNames>
    <sheetDataSet>
      <sheetData sheetId="0">
        <row r="3">
          <cell r="B3" t="str">
            <v>Rødekro Vandværk A.m.b.a.</v>
          </cell>
        </row>
        <row r="4">
          <cell r="B4" t="str">
            <v>Vestergade 18 c</v>
          </cell>
        </row>
        <row r="5">
          <cell r="B5" t="str">
            <v>6230 Rødekro</v>
          </cell>
        </row>
        <row r="6">
          <cell r="B6" t="str">
            <v>roedekro-vand.dk</v>
          </cell>
        </row>
        <row r="7">
          <cell r="B7">
            <v>74661010</v>
          </cell>
        </row>
        <row r="8">
          <cell r="B8" t="str">
            <v>steen@roedekro-vand.dk</v>
          </cell>
        </row>
        <row r="10">
          <cell r="C10">
            <v>2019</v>
          </cell>
        </row>
        <row r="13">
          <cell r="C13">
            <v>2920</v>
          </cell>
        </row>
        <row r="14">
          <cell r="C14">
            <v>2920</v>
          </cell>
        </row>
        <row r="15">
          <cell r="C15">
            <v>325640</v>
          </cell>
        </row>
      </sheetData>
      <sheetData sheetId="1"/>
      <sheetData sheetId="2"/>
      <sheetData sheetId="3">
        <row r="5">
          <cell r="C5">
            <v>308000</v>
          </cell>
        </row>
      </sheetData>
      <sheetData sheetId="4">
        <row r="45">
          <cell r="N45">
            <v>3579270.755466667</v>
          </cell>
        </row>
      </sheetData>
      <sheetData sheetId="5">
        <row r="17">
          <cell r="C17">
            <v>5400</v>
          </cell>
        </row>
      </sheetData>
      <sheetData sheetId="6">
        <row r="35">
          <cell r="D35">
            <v>113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64"/>
  <sheetViews>
    <sheetView tabSelected="1" workbookViewId="0">
      <selection activeCell="F13" sqref="F13"/>
    </sheetView>
  </sheetViews>
  <sheetFormatPr defaultColWidth="9.140625" defaultRowHeight="14.25" x14ac:dyDescent="0.2"/>
  <cols>
    <col min="1" max="1" width="50.7109375" style="1" customWidth="1"/>
    <col min="2" max="2" width="5.7109375" style="1" customWidth="1"/>
    <col min="3" max="3" width="15.7109375" style="4" customWidth="1"/>
    <col min="4" max="4" width="12.7109375" style="4" customWidth="1"/>
    <col min="5" max="6" width="9.140625" style="1"/>
    <col min="7" max="7" width="13.140625" style="1" customWidth="1"/>
    <col min="8" max="8" width="13.42578125" style="1" bestFit="1" customWidth="1"/>
    <col min="9" max="16384" width="9.140625" style="1"/>
  </cols>
  <sheetData>
    <row r="1" spans="1:4" ht="20.25" x14ac:dyDescent="0.3">
      <c r="A1" s="53" t="s">
        <v>36</v>
      </c>
      <c r="B1" s="53"/>
      <c r="C1" s="53"/>
      <c r="D1" s="53"/>
    </row>
    <row r="2" spans="1:4" ht="9.9499999999999993" customHeight="1" x14ac:dyDescent="0.3">
      <c r="A2" s="2"/>
      <c r="B2" s="2"/>
      <c r="C2" s="2"/>
      <c r="D2" s="2"/>
    </row>
    <row r="3" spans="1:4" ht="30" customHeight="1" x14ac:dyDescent="0.2">
      <c r="A3" s="54" t="s">
        <v>37</v>
      </c>
      <c r="B3" s="54"/>
      <c r="C3" s="54"/>
      <c r="D3" s="54"/>
    </row>
    <row r="4" spans="1:4" ht="9.9499999999999993" customHeight="1" x14ac:dyDescent="0.2">
      <c r="A4" s="3"/>
    </row>
    <row r="5" spans="1:4" ht="15.75" x14ac:dyDescent="0.2">
      <c r="A5" s="5" t="s">
        <v>32</v>
      </c>
      <c r="B5" s="6"/>
      <c r="C5" s="55" t="str">
        <f>[1]Stamdata!B6</f>
        <v>roedekro-vand.dk</v>
      </c>
      <c r="D5" s="55"/>
    </row>
    <row r="6" spans="1:4" ht="15" x14ac:dyDescent="0.2">
      <c r="A6" s="7" t="str">
        <f>[1]Stamdata!B4</f>
        <v>Vestergade 18 c</v>
      </c>
      <c r="B6" s="6"/>
      <c r="C6" s="56">
        <f>[1]Stamdata!B7</f>
        <v>74661010</v>
      </c>
      <c r="D6" s="56"/>
    </row>
    <row r="7" spans="1:4" ht="15" x14ac:dyDescent="0.2">
      <c r="A7" s="8" t="str">
        <f>[1]Stamdata!B5</f>
        <v>6230 Rødekro</v>
      </c>
      <c r="B7" s="6"/>
      <c r="C7" s="55" t="str">
        <f>[1]Stamdata!B8</f>
        <v>steen@roedekro-vand.dk</v>
      </c>
      <c r="D7" s="55"/>
    </row>
    <row r="8" spans="1:4" ht="9.9499999999999993" customHeight="1" thickBot="1" x14ac:dyDescent="0.25">
      <c r="A8" s="5"/>
      <c r="B8" s="6"/>
      <c r="C8" s="9"/>
    </row>
    <row r="9" spans="1:4" ht="15" thickBot="1" x14ac:dyDescent="0.25">
      <c r="A9" s="10" t="s">
        <v>0</v>
      </c>
      <c r="B9" s="11"/>
      <c r="C9" s="12" t="s">
        <v>1</v>
      </c>
      <c r="D9" s="12" t="s">
        <v>2</v>
      </c>
    </row>
    <row r="10" spans="1:4" ht="15" thickBot="1" x14ac:dyDescent="0.25">
      <c r="A10" s="13" t="s">
        <v>35</v>
      </c>
      <c r="B10" s="14" t="s">
        <v>3</v>
      </c>
      <c r="C10" s="43">
        <v>800</v>
      </c>
      <c r="D10" s="46">
        <f>C10*1.25</f>
        <v>1000</v>
      </c>
    </row>
    <row r="11" spans="1:4" ht="15" thickBot="1" x14ac:dyDescent="0.25">
      <c r="A11" s="13" t="s">
        <v>33</v>
      </c>
      <c r="B11" s="14" t="s">
        <v>3</v>
      </c>
      <c r="C11" s="43">
        <v>1816</v>
      </c>
      <c r="D11" s="46">
        <f>C11*1.25</f>
        <v>2270</v>
      </c>
    </row>
    <row r="12" spans="1:4" ht="15" thickBot="1" x14ac:dyDescent="0.25">
      <c r="A12" s="13" t="s">
        <v>4</v>
      </c>
      <c r="B12" s="14" t="s">
        <v>3</v>
      </c>
      <c r="C12" s="43">
        <v>2</v>
      </c>
      <c r="D12" s="50">
        <f t="shared" ref="D12:D13" si="0">C12*1.25</f>
        <v>2.5</v>
      </c>
    </row>
    <row r="13" spans="1:4" ht="27.75" thickBot="1" x14ac:dyDescent="0.25">
      <c r="A13" s="13" t="s">
        <v>5</v>
      </c>
      <c r="B13" s="14" t="s">
        <v>3</v>
      </c>
      <c r="C13" s="15">
        <v>6.37</v>
      </c>
      <c r="D13" s="16">
        <f t="shared" si="0"/>
        <v>7.9625000000000004</v>
      </c>
    </row>
    <row r="14" spans="1:4" ht="16.5" customHeight="1" thickBot="1" x14ac:dyDescent="0.25">
      <c r="A14" s="17"/>
    </row>
    <row r="15" spans="1:4" ht="42.75" customHeight="1" thickBot="1" x14ac:dyDescent="0.25">
      <c r="A15" s="10" t="s">
        <v>26</v>
      </c>
      <c r="B15" s="18"/>
      <c r="C15" s="19" t="s">
        <v>6</v>
      </c>
      <c r="D15" s="19" t="s">
        <v>7</v>
      </c>
    </row>
    <row r="16" spans="1:4" ht="15" thickBot="1" x14ac:dyDescent="0.25">
      <c r="A16" s="20" t="s">
        <v>16</v>
      </c>
      <c r="B16" s="38"/>
      <c r="C16" s="39"/>
      <c r="D16" s="19"/>
    </row>
    <row r="17" spans="1:8" ht="15" thickBot="1" x14ac:dyDescent="0.25">
      <c r="A17" s="13" t="s">
        <v>8</v>
      </c>
      <c r="B17" s="14" t="s">
        <v>3</v>
      </c>
      <c r="C17" s="44">
        <f>5836*0.9989</f>
        <v>5829.5803999999998</v>
      </c>
      <c r="D17" s="45">
        <f>C17*1.25</f>
        <v>7286.9754999999996</v>
      </c>
      <c r="G17" s="24"/>
      <c r="H17" s="41"/>
    </row>
    <row r="18" spans="1:8" ht="15" thickBot="1" x14ac:dyDescent="0.25">
      <c r="A18" s="13" t="s">
        <v>19</v>
      </c>
      <c r="B18" s="14" t="s">
        <v>3</v>
      </c>
      <c r="C18" s="44">
        <f>9339*0.9989</f>
        <v>9328.7271000000001</v>
      </c>
      <c r="D18" s="45">
        <f t="shared" ref="D18" si="1">C18*1.25</f>
        <v>11660.908875000001</v>
      </c>
      <c r="G18" s="24"/>
      <c r="H18" s="41"/>
    </row>
    <row r="19" spans="1:8" ht="15" thickBot="1" x14ac:dyDescent="0.25">
      <c r="A19" s="13" t="s">
        <v>9</v>
      </c>
      <c r="B19" s="14" t="s">
        <v>10</v>
      </c>
      <c r="C19" s="44">
        <f>4693*0.9989</f>
        <v>4687.8377</v>
      </c>
      <c r="D19" s="45">
        <f>C19*1.25</f>
        <v>5859.7971250000001</v>
      </c>
      <c r="G19" s="24"/>
      <c r="H19" s="41"/>
    </row>
    <row r="20" spans="1:8" ht="15" thickBot="1" x14ac:dyDescent="0.25">
      <c r="A20" s="20" t="s">
        <v>17</v>
      </c>
      <c r="B20" s="14" t="s">
        <v>3</v>
      </c>
      <c r="C20" s="44">
        <f>SUM(C17:C19)</f>
        <v>19846.145199999999</v>
      </c>
      <c r="D20" s="45">
        <f>SUM(D17:D19)</f>
        <v>24807.681500000002</v>
      </c>
      <c r="G20" s="42"/>
      <c r="H20" s="42"/>
    </row>
    <row r="21" spans="1:8" ht="15" thickBot="1" x14ac:dyDescent="0.25">
      <c r="A21" s="25"/>
      <c r="B21" s="26"/>
      <c r="C21" s="27"/>
      <c r="D21" s="28"/>
    </row>
    <row r="22" spans="1:8" ht="15.75" customHeight="1" x14ac:dyDescent="0.2">
      <c r="A22" s="29" t="s">
        <v>18</v>
      </c>
      <c r="B22" s="32"/>
      <c r="C22" s="33"/>
      <c r="D22" s="34"/>
    </row>
    <row r="23" spans="1:8" ht="15.75" customHeight="1" x14ac:dyDescent="0.2">
      <c r="A23" s="29" t="s">
        <v>20</v>
      </c>
      <c r="B23" s="35"/>
      <c r="C23" s="24"/>
      <c r="D23" s="30"/>
    </row>
    <row r="24" spans="1:8" ht="15.75" customHeight="1" thickBot="1" x14ac:dyDescent="0.25">
      <c r="A24" s="20" t="s">
        <v>21</v>
      </c>
      <c r="B24" s="36"/>
      <c r="C24" s="37"/>
      <c r="D24" s="16"/>
    </row>
    <row r="25" spans="1:8" ht="15" thickBot="1" x14ac:dyDescent="0.25">
      <c r="A25" s="13" t="s">
        <v>8</v>
      </c>
      <c r="B25" s="14" t="s">
        <v>3</v>
      </c>
      <c r="C25" s="43">
        <f>14645*0.9989</f>
        <v>14628.8905</v>
      </c>
      <c r="D25" s="46">
        <f t="shared" ref="D25:D50" si="2">C25*1.25</f>
        <v>18286.113125</v>
      </c>
      <c r="G25" s="51"/>
    </row>
    <row r="26" spans="1:8" ht="15" thickBot="1" x14ac:dyDescent="0.25">
      <c r="A26" s="13" t="s">
        <v>22</v>
      </c>
      <c r="B26" s="14" t="s">
        <v>3</v>
      </c>
      <c r="C26" s="43">
        <f>23345*0.9989</f>
        <v>23319.320500000002</v>
      </c>
      <c r="D26" s="46">
        <f t="shared" si="2"/>
        <v>29149.150625000002</v>
      </c>
      <c r="G26" s="51"/>
    </row>
    <row r="27" spans="1:8" ht="15" thickBot="1" x14ac:dyDescent="0.25">
      <c r="A27" s="13" t="s">
        <v>9</v>
      </c>
      <c r="B27" s="14" t="s">
        <v>3</v>
      </c>
      <c r="C27" s="43">
        <f>11599*1.0259*0.9989</f>
        <v>11886.324744490001</v>
      </c>
      <c r="D27" s="46">
        <f t="shared" si="2"/>
        <v>14857.905930612502</v>
      </c>
      <c r="G27" s="51"/>
    </row>
    <row r="28" spans="1:8" ht="15" thickBot="1" x14ac:dyDescent="0.25">
      <c r="A28" s="20" t="s">
        <v>17</v>
      </c>
      <c r="B28" s="14" t="s">
        <v>3</v>
      </c>
      <c r="C28" s="43">
        <f>SUM(C25:C27)</f>
        <v>49834.53574449</v>
      </c>
      <c r="D28" s="46">
        <f>SUM(D25:D27)</f>
        <v>62293.169680612496</v>
      </c>
      <c r="G28" s="51"/>
    </row>
    <row r="29" spans="1:8" ht="15" thickBot="1" x14ac:dyDescent="0.25">
      <c r="A29" s="26"/>
      <c r="B29" s="26"/>
      <c r="C29" s="27"/>
      <c r="D29" s="28"/>
      <c r="G29" s="24"/>
    </row>
    <row r="30" spans="1:8" x14ac:dyDescent="0.2">
      <c r="A30" s="29" t="s">
        <v>18</v>
      </c>
      <c r="B30" s="32"/>
      <c r="C30" s="33"/>
      <c r="D30" s="34"/>
      <c r="G30" s="24"/>
    </row>
    <row r="31" spans="1:8" x14ac:dyDescent="0.2">
      <c r="A31" s="29" t="s">
        <v>20</v>
      </c>
      <c r="B31" s="35"/>
      <c r="C31" s="24"/>
      <c r="D31" s="30"/>
      <c r="G31" s="24"/>
    </row>
    <row r="32" spans="1:8" ht="15" thickBot="1" x14ac:dyDescent="0.25">
      <c r="A32" s="20" t="s">
        <v>23</v>
      </c>
      <c r="B32" s="36"/>
      <c r="C32" s="37"/>
      <c r="D32" s="16"/>
      <c r="G32" s="24"/>
    </row>
    <row r="33" spans="1:7" ht="15" thickBot="1" x14ac:dyDescent="0.25">
      <c r="A33" s="13" t="s">
        <v>8</v>
      </c>
      <c r="B33" s="14" t="s">
        <v>3</v>
      </c>
      <c r="C33" s="43">
        <f>21205*1.0259*0.9989</f>
        <v>21730.279869550002</v>
      </c>
      <c r="D33" s="46">
        <f t="shared" si="2"/>
        <v>27162.849836937501</v>
      </c>
      <c r="G33" s="51"/>
    </row>
    <row r="34" spans="1:7" ht="15" thickBot="1" x14ac:dyDescent="0.25">
      <c r="A34" s="13" t="s">
        <v>22</v>
      </c>
      <c r="B34" s="14" t="s">
        <v>3</v>
      </c>
      <c r="C34" s="43">
        <f>34134*1.0259*0.9989</f>
        <v>34979.550722339998</v>
      </c>
      <c r="D34" s="46">
        <f t="shared" si="2"/>
        <v>43724.438402925</v>
      </c>
      <c r="G34" s="51"/>
    </row>
    <row r="35" spans="1:7" ht="15" thickBot="1" x14ac:dyDescent="0.25">
      <c r="A35" s="13" t="s">
        <v>9</v>
      </c>
      <c r="B35" s="14" t="s">
        <v>3</v>
      </c>
      <c r="C35" s="43">
        <f>17019*1.0259*0.9989</f>
        <v>17440.586328690002</v>
      </c>
      <c r="D35" s="46">
        <f t="shared" si="2"/>
        <v>21800.732910862502</v>
      </c>
      <c r="G35" s="51"/>
    </row>
    <row r="36" spans="1:7" ht="15" thickBot="1" x14ac:dyDescent="0.25">
      <c r="A36" s="20" t="s">
        <v>17</v>
      </c>
      <c r="B36" s="14" t="s">
        <v>3</v>
      </c>
      <c r="C36" s="43">
        <f>SUM(C33:C35)</f>
        <v>74150.416920579999</v>
      </c>
      <c r="D36" s="46">
        <f>SUM(D33:D35)</f>
        <v>92688.021150725006</v>
      </c>
      <c r="G36" s="51"/>
    </row>
    <row r="37" spans="1:7" ht="15" thickBot="1" x14ac:dyDescent="0.25">
      <c r="A37" s="25"/>
      <c r="B37" s="26"/>
      <c r="C37" s="27"/>
      <c r="D37" s="28"/>
      <c r="G37" s="24"/>
    </row>
    <row r="38" spans="1:7" x14ac:dyDescent="0.2">
      <c r="A38" s="29" t="s">
        <v>18</v>
      </c>
      <c r="B38" s="32"/>
      <c r="C38" s="33"/>
      <c r="D38" s="34"/>
      <c r="G38" s="24"/>
    </row>
    <row r="39" spans="1:7" x14ac:dyDescent="0.2">
      <c r="A39" s="29" t="s">
        <v>20</v>
      </c>
      <c r="B39" s="35"/>
      <c r="C39" s="24"/>
      <c r="D39" s="30"/>
      <c r="G39" s="24"/>
    </row>
    <row r="40" spans="1:7" ht="15" thickBot="1" x14ac:dyDescent="0.25">
      <c r="A40" s="29" t="s">
        <v>34</v>
      </c>
      <c r="B40" s="36"/>
      <c r="C40" s="40"/>
      <c r="D40" s="16"/>
      <c r="G40" s="42"/>
    </row>
    <row r="41" spans="1:7" ht="15" thickBot="1" x14ac:dyDescent="0.25">
      <c r="A41" s="31" t="s">
        <v>8</v>
      </c>
      <c r="B41" s="31" t="s">
        <v>3</v>
      </c>
      <c r="C41" s="47">
        <f>28342*1.0259*0.9989</f>
        <v>29044.074136420004</v>
      </c>
      <c r="D41" s="48">
        <f t="shared" si="2"/>
        <v>36305.092670525002</v>
      </c>
      <c r="G41" s="51"/>
    </row>
    <row r="42" spans="1:7" ht="15" thickBot="1" x14ac:dyDescent="0.25">
      <c r="A42" s="13" t="s">
        <v>22</v>
      </c>
      <c r="B42" s="14" t="s">
        <v>3</v>
      </c>
      <c r="C42" s="43">
        <f>45513*1.0259*0.9989</f>
        <v>46640.425734630007</v>
      </c>
      <c r="D42" s="46">
        <f t="shared" si="2"/>
        <v>58300.532168287507</v>
      </c>
      <c r="G42" s="51"/>
    </row>
    <row r="43" spans="1:7" ht="15" thickBot="1" x14ac:dyDescent="0.25">
      <c r="A43" s="13" t="s">
        <v>9</v>
      </c>
      <c r="B43" s="14" t="s">
        <v>3</v>
      </c>
      <c r="C43" s="43">
        <f>22658*1.0259*0.9989</f>
        <v>23219.272873580001</v>
      </c>
      <c r="D43" s="46">
        <f t="shared" si="2"/>
        <v>29024.091091975002</v>
      </c>
      <c r="G43" s="51"/>
    </row>
    <row r="44" spans="1:7" ht="15" thickBot="1" x14ac:dyDescent="0.25">
      <c r="A44" s="20" t="s">
        <v>17</v>
      </c>
      <c r="B44" s="14" t="s">
        <v>3</v>
      </c>
      <c r="C44" s="43">
        <f>SUM(C41:C43)</f>
        <v>98903.772744630012</v>
      </c>
      <c r="D44" s="46">
        <f t="shared" si="2"/>
        <v>123629.71593078751</v>
      </c>
      <c r="G44" s="51"/>
    </row>
    <row r="45" spans="1:7" ht="15" thickBot="1" x14ac:dyDescent="0.25">
      <c r="A45" s="25"/>
      <c r="B45" s="26"/>
      <c r="C45" s="27"/>
      <c r="D45" s="28"/>
      <c r="G45" s="24"/>
    </row>
    <row r="46" spans="1:7" x14ac:dyDescent="0.2">
      <c r="A46" s="29" t="s">
        <v>24</v>
      </c>
      <c r="B46" s="32"/>
      <c r="C46" s="33"/>
      <c r="D46" s="34"/>
      <c r="G46" s="24"/>
    </row>
    <row r="47" spans="1:7" ht="15" thickBot="1" x14ac:dyDescent="0.25">
      <c r="A47" s="20" t="s">
        <v>25</v>
      </c>
      <c r="B47" s="36"/>
      <c r="C47" s="37"/>
      <c r="D47" s="16"/>
      <c r="G47" s="24"/>
    </row>
    <row r="48" spans="1:7" ht="15" thickBot="1" x14ac:dyDescent="0.25">
      <c r="A48" s="13" t="s">
        <v>8</v>
      </c>
      <c r="B48" s="14" t="s">
        <v>3</v>
      </c>
      <c r="C48" s="43">
        <f>9620*1.0259*0.9989</f>
        <v>9858.3019261999998</v>
      </c>
      <c r="D48" s="46">
        <f t="shared" ref="D48:D49" si="3">C48*1.25</f>
        <v>12322.87740775</v>
      </c>
      <c r="G48" s="51"/>
    </row>
    <row r="49" spans="1:7" ht="15" thickBot="1" x14ac:dyDescent="0.25">
      <c r="A49" s="13" t="s">
        <v>22</v>
      </c>
      <c r="B49" s="14" t="s">
        <v>3</v>
      </c>
      <c r="C49" s="43">
        <f>15516*1.0259*0.9989</f>
        <v>15900.35474916</v>
      </c>
      <c r="D49" s="46">
        <f t="shared" si="3"/>
        <v>19875.443436450001</v>
      </c>
      <c r="G49" s="51"/>
    </row>
    <row r="50" spans="1:7" ht="15" thickBot="1" x14ac:dyDescent="0.25">
      <c r="A50" s="13" t="s">
        <v>9</v>
      </c>
      <c r="B50" s="14" t="s">
        <v>3</v>
      </c>
      <c r="C50" s="43">
        <f>7750*1.0259*0.9989</f>
        <v>7941.9792025000006</v>
      </c>
      <c r="D50" s="46">
        <f t="shared" si="2"/>
        <v>9927.4740031250003</v>
      </c>
      <c r="G50" s="51"/>
    </row>
    <row r="51" spans="1:7" ht="15" thickBot="1" x14ac:dyDescent="0.25">
      <c r="A51" s="20" t="s">
        <v>17</v>
      </c>
      <c r="B51" s="14" t="s">
        <v>3</v>
      </c>
      <c r="C51" s="43">
        <f>SUM(C48:C50)</f>
        <v>33700.635877859997</v>
      </c>
      <c r="D51" s="46">
        <f>C51*1.25</f>
        <v>42125.794847325</v>
      </c>
      <c r="G51" s="51"/>
    </row>
    <row r="52" spans="1:7" ht="9.9499999999999993" customHeight="1" x14ac:dyDescent="0.2">
      <c r="A52" s="17"/>
      <c r="G52" s="42"/>
    </row>
    <row r="53" spans="1:7" ht="47.25" customHeight="1" x14ac:dyDescent="0.2">
      <c r="A53" s="57" t="s">
        <v>27</v>
      </c>
      <c r="B53" s="57"/>
      <c r="C53" s="57"/>
      <c r="D53" s="57"/>
    </row>
    <row r="54" spans="1:7" ht="15" thickBot="1" x14ac:dyDescent="0.25">
      <c r="A54" s="52"/>
      <c r="B54" s="52"/>
      <c r="C54" s="52"/>
      <c r="D54" s="52"/>
    </row>
    <row r="55" spans="1:7" ht="15" thickBot="1" x14ac:dyDescent="0.25">
      <c r="A55" s="10" t="s">
        <v>11</v>
      </c>
      <c r="B55" s="18"/>
      <c r="C55" s="19" t="s">
        <v>12</v>
      </c>
      <c r="D55" s="19" t="s">
        <v>7</v>
      </c>
    </row>
    <row r="56" spans="1:7" ht="15" thickBot="1" x14ac:dyDescent="0.25">
      <c r="A56" s="13" t="s">
        <v>13</v>
      </c>
      <c r="B56" s="14" t="s">
        <v>3</v>
      </c>
      <c r="C56" s="43">
        <v>100</v>
      </c>
      <c r="D56" s="46" t="s">
        <v>14</v>
      </c>
    </row>
    <row r="57" spans="1:7" ht="15" thickBot="1" x14ac:dyDescent="0.25">
      <c r="A57" s="13" t="s">
        <v>30</v>
      </c>
      <c r="B57" s="14" t="s">
        <v>3</v>
      </c>
      <c r="C57" s="49">
        <v>500</v>
      </c>
      <c r="D57" s="46" t="s">
        <v>15</v>
      </c>
    </row>
    <row r="58" spans="1:7" ht="15" thickBot="1" x14ac:dyDescent="0.25">
      <c r="A58" s="13" t="s">
        <v>31</v>
      </c>
      <c r="B58" s="14" t="s">
        <v>3</v>
      </c>
      <c r="C58" s="49">
        <v>800</v>
      </c>
      <c r="D58" s="46">
        <f>C58*1.25</f>
        <v>1000</v>
      </c>
    </row>
    <row r="59" spans="1:7" ht="15" thickBot="1" x14ac:dyDescent="0.25">
      <c r="A59" s="13" t="s">
        <v>28</v>
      </c>
      <c r="B59" s="14" t="s">
        <v>3</v>
      </c>
      <c r="C59" s="49">
        <v>150</v>
      </c>
      <c r="D59" s="46" t="s">
        <v>14</v>
      </c>
    </row>
    <row r="60" spans="1:7" ht="15" thickBot="1" x14ac:dyDescent="0.25">
      <c r="A60" s="13" t="s">
        <v>29</v>
      </c>
      <c r="B60" s="14" t="s">
        <v>3</v>
      </c>
      <c r="C60" s="49">
        <v>150</v>
      </c>
      <c r="D60" s="46">
        <f>C60*1.25</f>
        <v>187.5</v>
      </c>
    </row>
    <row r="61" spans="1:7" x14ac:dyDescent="0.2">
      <c r="A61" s="21"/>
      <c r="B61" s="21"/>
      <c r="C61" s="23"/>
      <c r="D61" s="22"/>
    </row>
    <row r="62" spans="1:7" x14ac:dyDescent="0.2">
      <c r="A62" s="21"/>
      <c r="B62" s="21"/>
      <c r="D62" s="22"/>
    </row>
    <row r="63" spans="1:7" x14ac:dyDescent="0.2">
      <c r="A63" s="17"/>
    </row>
    <row r="64" spans="1:7" x14ac:dyDescent="0.2">
      <c r="A64" s="17"/>
    </row>
  </sheetData>
  <mergeCells count="7">
    <mergeCell ref="A54:D54"/>
    <mergeCell ref="A1:D1"/>
    <mergeCell ref="A3:D3"/>
    <mergeCell ref="C5:D5"/>
    <mergeCell ref="C6:D6"/>
    <mergeCell ref="C7:D7"/>
    <mergeCell ref="A53:D53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steen holm</dc:creator>
  <cp:lastModifiedBy>Steen Holm</cp:lastModifiedBy>
  <cp:lastPrinted>2020-10-19T17:04:31Z</cp:lastPrinted>
  <dcterms:created xsi:type="dcterms:W3CDTF">2018-11-20T10:36:47Z</dcterms:created>
  <dcterms:modified xsi:type="dcterms:W3CDTF">2021-01-15T07:18:50Z</dcterms:modified>
</cp:coreProperties>
</file>